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imhartman.sharepoint.com/sites/K-HartIndustriesLtd/Shared Documents/Marketing/"/>
    </mc:Choice>
  </mc:AlternateContent>
  <xr:revisionPtr revIDLastSave="0" documentId="8_{2E2CC636-D2F4-4409-9A30-425433CEAF78}" xr6:coauthVersionLast="47" xr6:coauthVersionMax="47" xr10:uidLastSave="{00000000-0000-0000-0000-000000000000}"/>
  <bookViews>
    <workbookView xWindow="-120" yWindow="-120" windowWidth="29040" windowHeight="15840" xr2:uid="{55277131-7D37-4670-A485-3D30BF29C883}"/>
  </bookViews>
  <sheets>
    <sheet name="Costs" sheetId="1" r:id="rId1"/>
    <sheet name="Productivity" sheetId="2" r:id="rId2"/>
  </sheets>
  <definedNames>
    <definedName name="_xlnm.Print_Area" localSheetId="0">Costs!$A$1:$C$49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2" i="1" l="1"/>
  <c r="B40" i="1"/>
  <c r="A46" i="1" s="1"/>
  <c r="B45" i="1"/>
  <c r="B44" i="1"/>
  <c r="B37" i="1"/>
  <c r="B36" i="1"/>
  <c r="B43" i="1"/>
  <c r="B41" i="1" s="1"/>
  <c r="B35" i="1"/>
  <c r="B33" i="1" s="1"/>
  <c r="C7" i="1"/>
  <c r="C38" i="1" s="1"/>
  <c r="C12" i="2"/>
  <c r="B12" i="2"/>
  <c r="C25" i="1"/>
  <c r="B25" i="1"/>
  <c r="A38" i="1"/>
  <c r="B8" i="1"/>
  <c r="C8" i="1"/>
  <c r="C7" i="2"/>
  <c r="C9" i="2"/>
  <c r="C10" i="2" s="1"/>
  <c r="C11" i="2" s="1"/>
  <c r="B9" i="2"/>
  <c r="B10" i="2" s="1"/>
  <c r="B7" i="2"/>
  <c r="B46" i="1" l="1"/>
  <c r="B7" i="1"/>
  <c r="B38" i="1"/>
  <c r="B11" i="2"/>
  <c r="B15" i="2"/>
  <c r="B16" i="2" s="1"/>
  <c r="B9" i="1" s="1"/>
  <c r="B12" i="1" s="1"/>
  <c r="B14" i="1" s="1"/>
  <c r="C15" i="2"/>
  <c r="C16" i="2" s="1"/>
  <c r="C9" i="1" s="1"/>
  <c r="C12" i="1" s="1"/>
  <c r="C21" i="1" s="1"/>
  <c r="B18" i="1" l="1"/>
  <c r="B21" i="1"/>
  <c r="C18" i="1"/>
  <c r="C14" i="1"/>
  <c r="B27" i="1" l="1"/>
  <c r="C27" i="1"/>
  <c r="C48" i="1" s="1"/>
  <c r="C49" i="1" s="1"/>
  <c r="C46" i="1"/>
  <c r="C28" i="1" l="1"/>
  <c r="C29" i="1" s="1"/>
  <c r="B48" i="1"/>
  <c r="B49" i="1" s="1"/>
  <c r="B28" i="1"/>
</calcChain>
</file>

<file path=xl/sharedStrings.xml><?xml version="1.0" encoding="utf-8"?>
<sst xmlns="http://schemas.openxmlformats.org/spreadsheetml/2006/main" count="79" uniqueCount="67">
  <si>
    <t>K-Hart Spyder 74' @ 10" with IRC</t>
  </si>
  <si>
    <t>Retail</t>
  </si>
  <si>
    <t>5 Year Lease Payment</t>
  </si>
  <si>
    <t>Acres Seeded</t>
  </si>
  <si>
    <t>Speed</t>
  </si>
  <si>
    <t>Tractor Hours</t>
  </si>
  <si>
    <t>Tractor Cost ($/hr)</t>
  </si>
  <si>
    <t>Fuel use (gal/hr)</t>
  </si>
  <si>
    <t>Fuel Cost ($/litre)</t>
  </si>
  <si>
    <t>Fuel Cost ($)</t>
  </si>
  <si>
    <t xml:space="preserve">Acres/Hour </t>
  </si>
  <si>
    <t>Productivity</t>
  </si>
  <si>
    <t>Field Size</t>
  </si>
  <si>
    <t>acres</t>
  </si>
  <si>
    <t>Field length</t>
  </si>
  <si>
    <t>mile</t>
  </si>
  <si>
    <t>Tank Size</t>
  </si>
  <si>
    <t>Seeder Width</t>
  </si>
  <si>
    <t>ft</t>
  </si>
  <si>
    <t>bu</t>
  </si>
  <si>
    <t>mph</t>
  </si>
  <si>
    <t>Passes</t>
  </si>
  <si>
    <t>Headland passes</t>
  </si>
  <si>
    <t>Turning Distance</t>
  </si>
  <si>
    <t>Turning Time</t>
  </si>
  <si>
    <t>hr</t>
  </si>
  <si>
    <t>Seeding Time</t>
  </si>
  <si>
    <t>Filling Time</t>
  </si>
  <si>
    <t>min</t>
  </si>
  <si>
    <t># fills</t>
  </si>
  <si>
    <t>Total Time</t>
  </si>
  <si>
    <t>Acres/hr</t>
  </si>
  <si>
    <t>76' paralink</t>
  </si>
  <si>
    <t>74' Spyder</t>
  </si>
  <si>
    <t>Tractor Cost ($)</t>
  </si>
  <si>
    <t>Total Cost ($)</t>
  </si>
  <si>
    <t>Labour Cost ($/hr)</t>
  </si>
  <si>
    <t>Labour Cost ($)</t>
  </si>
  <si>
    <t>Durum</t>
  </si>
  <si>
    <t>Yield Advantage (bu/acre)</t>
  </si>
  <si>
    <t>Crop Price</t>
  </si>
  <si>
    <t>Cost of Ownership ($/acre)</t>
  </si>
  <si>
    <t>Estimated Cash Price</t>
  </si>
  <si>
    <t>K-Hart Spyder Cost Comparison</t>
  </si>
  <si>
    <t>Power Unit</t>
  </si>
  <si>
    <t>Fuel</t>
  </si>
  <si>
    <t>Labour</t>
  </si>
  <si>
    <t>Cost Difference</t>
  </si>
  <si>
    <t>Seeded Acres</t>
  </si>
  <si>
    <t>Canola</t>
  </si>
  <si>
    <t>Crop Advantage</t>
  </si>
  <si>
    <t>Crop 1</t>
  </si>
  <si>
    <t>Crop 2</t>
  </si>
  <si>
    <t>Repairs</t>
  </si>
  <si>
    <t>Discs/Tips</t>
  </si>
  <si>
    <t>Other</t>
  </si>
  <si>
    <t>Repairs and Maintenance ($)</t>
  </si>
  <si>
    <t>Cost Difference (%)</t>
  </si>
  <si>
    <t>Cost of Ownership with Crop Advantage</t>
  </si>
  <si>
    <t>600 HP Tracks</t>
  </si>
  <si>
    <t>76' Paralink Hoe Drill @ 10" with MRB</t>
  </si>
  <si>
    <t>*Go to productivity tab to change this number</t>
  </si>
  <si>
    <t>Cost of Ownership ($)</t>
  </si>
  <si>
    <t>*contact us for lease payment</t>
  </si>
  <si>
    <t>Units</t>
  </si>
  <si>
    <t>Yield</t>
  </si>
  <si>
    <t>Yield Advantage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</si>
</sst>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9" formatCode="0.0"/>
    <numFmt numFmtId="170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ck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4" fontId="0" fillId="0" borderId="0" xfId="1" applyFont="1" applyBorder="1"/>
    <xf numFmtId="44" fontId="0" fillId="0" borderId="2" xfId="1" applyFont="1" applyBorder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2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1" fontId="0" fillId="0" borderId="16" xfId="0" applyNumberFormat="1" applyBorder="1"/>
    <xf numFmtId="1" fontId="0" fillId="0" borderId="17" xfId="0" applyNumberFormat="1" applyBorder="1"/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1" xfId="0" applyBorder="1"/>
    <xf numFmtId="1" fontId="0" fillId="0" borderId="22" xfId="0" applyNumberFormat="1" applyBorder="1"/>
    <xf numFmtId="1" fontId="0" fillId="0" borderId="23" xfId="0" applyNumberFormat="1" applyBorder="1"/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44" fontId="0" fillId="0" borderId="16" xfId="1" applyFont="1" applyBorder="1"/>
    <xf numFmtId="44" fontId="0" fillId="0" borderId="17" xfId="1" applyFont="1" applyBorder="1"/>
    <xf numFmtId="44" fontId="0" fillId="0" borderId="22" xfId="1" applyFont="1" applyBorder="1"/>
    <xf numFmtId="44" fontId="0" fillId="0" borderId="23" xfId="1" applyFont="1" applyBorder="1"/>
    <xf numFmtId="0" fontId="2" fillId="0" borderId="1" xfId="0" applyFont="1" applyBorder="1"/>
    <xf numFmtId="44" fontId="2" fillId="0" borderId="0" xfId="1" applyFont="1" applyBorder="1"/>
    <xf numFmtId="44" fontId="2" fillId="0" borderId="2" xfId="1" applyFont="1" applyBorder="1"/>
    <xf numFmtId="44" fontId="2" fillId="0" borderId="0" xfId="0" applyNumberFormat="1" applyFont="1" applyBorder="1"/>
    <xf numFmtId="44" fontId="2" fillId="0" borderId="2" xfId="0" applyNumberFormat="1" applyFont="1" applyBorder="1"/>
    <xf numFmtId="170" fontId="2" fillId="0" borderId="2" xfId="2" applyNumberFormat="1" applyFont="1" applyBorder="1"/>
    <xf numFmtId="0" fontId="0" fillId="0" borderId="24" xfId="0" applyBorder="1"/>
    <xf numFmtId="44" fontId="0" fillId="0" borderId="25" xfId="0" applyNumberFormat="1" applyBorder="1"/>
    <xf numFmtId="170" fontId="0" fillId="0" borderId="26" xfId="2" applyNumberFormat="1" applyFont="1" applyBorder="1"/>
    <xf numFmtId="0" fontId="0" fillId="0" borderId="18" xfId="0" applyBorder="1"/>
    <xf numFmtId="0" fontId="0" fillId="0" borderId="19" xfId="0" applyBorder="1"/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4" fontId="3" fillId="0" borderId="16" xfId="1" applyFont="1" applyBorder="1"/>
    <xf numFmtId="44" fontId="3" fillId="0" borderId="17" xfId="1" applyFont="1" applyBorder="1"/>
    <xf numFmtId="0" fontId="0" fillId="0" borderId="27" xfId="0" applyBorder="1"/>
    <xf numFmtId="0" fontId="2" fillId="0" borderId="6" xfId="0" applyFont="1" applyBorder="1"/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9" fontId="2" fillId="0" borderId="13" xfId="0" applyNumberFormat="1" applyFont="1" applyBorder="1" applyAlignment="1">
      <alignment horizontal="center"/>
    </xf>
    <xf numFmtId="0" fontId="0" fillId="0" borderId="30" xfId="0" applyBorder="1"/>
    <xf numFmtId="0" fontId="0" fillId="0" borderId="31" xfId="0" applyBorder="1"/>
    <xf numFmtId="9" fontId="0" fillId="0" borderId="32" xfId="0" applyNumberFormat="1" applyBorder="1"/>
    <xf numFmtId="44" fontId="3" fillId="0" borderId="28" xfId="0" applyNumberFormat="1" applyFont="1" applyBorder="1"/>
    <xf numFmtId="44" fontId="3" fillId="0" borderId="29" xfId="0" applyNumberFormat="1" applyFont="1" applyBorder="1"/>
    <xf numFmtId="44" fontId="0" fillId="2" borderId="19" xfId="1" applyFont="1" applyFill="1" applyBorder="1" applyProtection="1">
      <protection locked="0"/>
    </xf>
    <xf numFmtId="44" fontId="0" fillId="2" borderId="20" xfId="1" applyFont="1" applyFill="1" applyBorder="1" applyProtection="1">
      <protection locked="0"/>
    </xf>
    <xf numFmtId="44" fontId="0" fillId="2" borderId="16" xfId="1" applyFont="1" applyFill="1" applyBorder="1" applyProtection="1">
      <protection locked="0"/>
    </xf>
    <xf numFmtId="44" fontId="0" fillId="2" borderId="17" xfId="1" applyFont="1" applyFill="1" applyBorder="1" applyProtection="1">
      <protection locked="0"/>
    </xf>
    <xf numFmtId="44" fontId="0" fillId="2" borderId="22" xfId="1" applyFont="1" applyFill="1" applyBorder="1" applyProtection="1">
      <protection locked="0"/>
    </xf>
    <xf numFmtId="44" fontId="0" fillId="2" borderId="23" xfId="1" applyFont="1" applyFill="1" applyBorder="1" applyProtection="1">
      <protection locked="0"/>
    </xf>
    <xf numFmtId="0" fontId="0" fillId="2" borderId="32" xfId="0" applyFill="1" applyBorder="1" applyProtection="1">
      <protection locked="0"/>
    </xf>
    <xf numFmtId="9" fontId="0" fillId="2" borderId="3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0" borderId="16" xfId="0" applyBorder="1" applyProtection="1"/>
    <xf numFmtId="0" fontId="0" fillId="0" borderId="17" xfId="0" applyBorder="1" applyProtection="1"/>
    <xf numFmtId="44" fontId="0" fillId="0" borderId="16" xfId="1" applyFont="1" applyBorder="1" applyProtection="1"/>
    <xf numFmtId="0" fontId="0" fillId="2" borderId="17" xfId="0" applyFill="1" applyBorder="1" applyProtection="1">
      <protection locked="0"/>
    </xf>
    <xf numFmtId="44" fontId="1" fillId="0" borderId="22" xfId="1" applyFont="1" applyBorder="1"/>
    <xf numFmtId="0" fontId="0" fillId="2" borderId="20" xfId="0" applyFill="1" applyBorder="1" applyProtection="1">
      <protection locked="0"/>
    </xf>
    <xf numFmtId="0" fontId="0" fillId="2" borderId="16" xfId="0" applyFill="1" applyBorder="1" applyProtection="1"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28575</xdr:rowOff>
    </xdr:from>
    <xdr:to>
      <xdr:col>13</xdr:col>
      <xdr:colOff>342900</xdr:colOff>
      <xdr:row>26</xdr:row>
      <xdr:rowOff>38101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3382758-E7FA-04A5-C391-328DB5F48EAF}"/>
            </a:ext>
          </a:extLst>
        </xdr:cNvPr>
        <xdr:cNvSpPr txBox="1"/>
      </xdr:nvSpPr>
      <xdr:spPr>
        <a:xfrm>
          <a:off x="8039100" y="342900"/>
          <a:ext cx="3390900" cy="56102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**Disclaimer -  the numbers provided in this spreadsheet are for your investigation. K-Hart in no way guarantees the validity</a:t>
          </a:r>
          <a:r>
            <a:rPr lang="en-CA" sz="1100" baseline="0"/>
            <a:t> of the assumptions made in development of this spreadsheet. </a:t>
          </a:r>
          <a:r>
            <a:rPr lang="en-CA" sz="1100" b="1" baseline="0"/>
            <a:t>USE YOUR OWN NUMBERS! </a:t>
          </a:r>
          <a:endParaRPr lang="en-CA" sz="1100" b="0" baseline="0"/>
        </a:p>
        <a:p>
          <a:endParaRPr lang="en-CA" sz="1100" b="0" baseline="0"/>
        </a:p>
        <a:p>
          <a:r>
            <a:rPr lang="en-CA" sz="1100" b="0" baseline="0"/>
            <a:t>Instructions:</a:t>
          </a:r>
        </a:p>
        <a:p>
          <a:r>
            <a:rPr lang="en-CA" sz="1100" b="0" baseline="0"/>
            <a:t>*Note - shaded green cells can be changed.</a:t>
          </a:r>
        </a:p>
        <a:p>
          <a:r>
            <a:rPr lang="en-CA" sz="1100" b="0" baseline="0"/>
            <a:t>1) Enter a lease payment.</a:t>
          </a:r>
        </a:p>
        <a:p>
          <a:r>
            <a:rPr lang="en-CA" sz="1100" b="0" baseline="0"/>
            <a:t>2) Go to the productivity tab to enter data fro calculation of productivity</a:t>
          </a:r>
        </a:p>
        <a:p>
          <a:r>
            <a:rPr lang="en-CA" sz="1100" b="0" baseline="0"/>
            <a:t>3) Enter your tractor cost per hour. At this point you can choose the same tractor for both units or a different tractor. Why? If you choose a smaller K-Hart Spyder so that the productivity is the same, the power unit on the K-Hart can be smaller.</a:t>
          </a:r>
        </a:p>
        <a:p>
          <a:r>
            <a:rPr lang="en-CA" sz="1100" b="0" baseline="0"/>
            <a:t>4) Enter fuel use numbers. We have consistent reports from customers that have run both styles of drills to expect a 20% minimum savings with K-Hart discs drills over paralink hoe drills.</a:t>
          </a:r>
        </a:p>
        <a:p>
          <a:r>
            <a:rPr lang="en-CA" sz="1100" b="0" baseline="0"/>
            <a:t>5) Enter your labour cost. Remember your time is valuable!</a:t>
          </a:r>
        </a:p>
        <a:p>
          <a:r>
            <a:rPr lang="en-CA" sz="1100" b="0" baseline="0"/>
            <a:t>6) Enter repairs cost. A full set of discs is approximately $9600. If you operate in abrasive soils, you may need to replace the discs after 8000 acres. In clay soils you could get 25000 acres on a set of discs.</a:t>
          </a:r>
        </a:p>
        <a:p>
          <a:r>
            <a:rPr lang="en-CA" sz="1100" b="0" baseline="0"/>
            <a:t>7) Enter Crop 1 Yield and price in column C. Change yield advantage if desired in Column B.</a:t>
          </a:r>
        </a:p>
        <a:p>
          <a:r>
            <a:rPr lang="en-CA" sz="1100" b="0" baseline="0"/>
            <a:t>8) Enter Crop 2 Yield and price in column C. </a:t>
          </a:r>
          <a:r>
            <a:rPr lang="en-CA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Change yield advantage if desired in Column B.</a:t>
          </a:r>
          <a:endParaRPr lang="en-CA" sz="1100" b="0" baseline="0"/>
        </a:p>
        <a:p>
          <a:r>
            <a:rPr lang="en-CA" sz="1100"/>
            <a:t>9)</a:t>
          </a:r>
          <a:r>
            <a:rPr lang="en-CA" sz="1100" baseline="0"/>
            <a:t> Read the Cost of Ownership of each option.</a:t>
          </a:r>
          <a:endParaRPr lang="en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1FB5A-4A9C-4E54-B26B-27C5A160BB3A}">
  <sheetPr>
    <pageSetUpPr fitToPage="1"/>
  </sheetPr>
  <dimension ref="A1:D50"/>
  <sheetViews>
    <sheetView tabSelected="1" topLeftCell="A27" workbookViewId="0">
      <selection activeCell="C44" sqref="C44"/>
    </sheetView>
  </sheetViews>
  <sheetFormatPr defaultRowHeight="15" x14ac:dyDescent="0.25"/>
  <cols>
    <col min="1" max="1" width="27.5703125" bestFit="1" customWidth="1"/>
    <col min="2" max="2" width="25" customWidth="1"/>
    <col min="3" max="3" width="22.28515625" customWidth="1"/>
  </cols>
  <sheetData>
    <row r="1" spans="1:4" ht="24.75" thickTop="1" thickBot="1" x14ac:dyDescent="0.4">
      <c r="A1" s="9" t="s">
        <v>43</v>
      </c>
      <c r="B1" s="10"/>
      <c r="C1" s="11"/>
    </row>
    <row r="2" spans="1:4" s="1" customFormat="1" ht="57.75" thickTop="1" thickBot="1" x14ac:dyDescent="0.35">
      <c r="A2" s="2"/>
      <c r="B2" s="12" t="s">
        <v>0</v>
      </c>
      <c r="C2" s="13" t="s">
        <v>60</v>
      </c>
    </row>
    <row r="3" spans="1:4" x14ac:dyDescent="0.25">
      <c r="A3" s="44" t="s">
        <v>1</v>
      </c>
      <c r="B3" s="64">
        <v>679880</v>
      </c>
      <c r="C3" s="65">
        <v>600000</v>
      </c>
    </row>
    <row r="4" spans="1:4" x14ac:dyDescent="0.25">
      <c r="A4" s="18" t="s">
        <v>42</v>
      </c>
      <c r="B4" s="66">
        <v>530306</v>
      </c>
      <c r="C4" s="67">
        <v>450000</v>
      </c>
    </row>
    <row r="5" spans="1:4" ht="15.75" thickBot="1" x14ac:dyDescent="0.3">
      <c r="A5" s="26" t="s">
        <v>2</v>
      </c>
      <c r="B5" s="68">
        <v>95218</v>
      </c>
      <c r="C5" s="69">
        <v>80799</v>
      </c>
      <c r="D5" t="s">
        <v>63</v>
      </c>
    </row>
    <row r="6" spans="1:4" ht="18.75" x14ac:dyDescent="0.3">
      <c r="A6" s="23" t="s">
        <v>11</v>
      </c>
      <c r="B6" s="24"/>
      <c r="C6" s="25"/>
    </row>
    <row r="7" spans="1:4" x14ac:dyDescent="0.25">
      <c r="A7" s="18" t="s">
        <v>3</v>
      </c>
      <c r="B7" s="19">
        <f>B37+B45</f>
        <v>8000</v>
      </c>
      <c r="C7" s="20">
        <f>C37+C45</f>
        <v>8000</v>
      </c>
    </row>
    <row r="8" spans="1:4" x14ac:dyDescent="0.25">
      <c r="A8" s="18" t="s">
        <v>4</v>
      </c>
      <c r="B8" s="19">
        <f>Productivity!B6</f>
        <v>6</v>
      </c>
      <c r="C8" s="20">
        <f>Productivity!C6</f>
        <v>4.5</v>
      </c>
    </row>
    <row r="9" spans="1:4" ht="15.75" thickBot="1" x14ac:dyDescent="0.3">
      <c r="A9" s="26" t="s">
        <v>10</v>
      </c>
      <c r="B9" s="27">
        <f>Productivity!B16</f>
        <v>43.843085631807241</v>
      </c>
      <c r="C9" s="28">
        <f>Productivity!C16</f>
        <v>33.645705745477315</v>
      </c>
      <c r="D9" t="s">
        <v>61</v>
      </c>
    </row>
    <row r="10" spans="1:4" ht="18.75" x14ac:dyDescent="0.3">
      <c r="A10" s="23" t="s">
        <v>44</v>
      </c>
      <c r="B10" s="24"/>
      <c r="C10" s="25"/>
    </row>
    <row r="11" spans="1:4" x14ac:dyDescent="0.25">
      <c r="A11" s="18"/>
      <c r="B11" s="29" t="s">
        <v>59</v>
      </c>
      <c r="C11" s="30" t="s">
        <v>59</v>
      </c>
    </row>
    <row r="12" spans="1:4" x14ac:dyDescent="0.25">
      <c r="A12" s="18" t="s">
        <v>5</v>
      </c>
      <c r="B12" s="21">
        <f>B7/B9</f>
        <v>182.46890894458778</v>
      </c>
      <c r="C12" s="22">
        <f>C7/C9</f>
        <v>237.77179948366418</v>
      </c>
    </row>
    <row r="13" spans="1:4" x14ac:dyDescent="0.25">
      <c r="A13" s="18" t="s">
        <v>6</v>
      </c>
      <c r="B13" s="66">
        <v>120</v>
      </c>
      <c r="C13" s="67">
        <v>120</v>
      </c>
    </row>
    <row r="14" spans="1:4" ht="15.75" thickBot="1" x14ac:dyDescent="0.3">
      <c r="A14" s="26" t="s">
        <v>34</v>
      </c>
      <c r="B14" s="33">
        <f>B12*B13</f>
        <v>21896.269073350533</v>
      </c>
      <c r="C14" s="34">
        <f>C12*C13</f>
        <v>28532.6159380397</v>
      </c>
    </row>
    <row r="15" spans="1:4" ht="18.75" x14ac:dyDescent="0.3">
      <c r="A15" s="23" t="s">
        <v>45</v>
      </c>
      <c r="B15" s="24"/>
      <c r="C15" s="25"/>
    </row>
    <row r="16" spans="1:4" x14ac:dyDescent="0.25">
      <c r="A16" s="18" t="s">
        <v>7</v>
      </c>
      <c r="B16" s="79">
        <v>23</v>
      </c>
      <c r="C16" s="76">
        <v>28</v>
      </c>
    </row>
    <row r="17" spans="1:3" x14ac:dyDescent="0.25">
      <c r="A17" s="18" t="s">
        <v>8</v>
      </c>
      <c r="B17" s="66">
        <v>1.6</v>
      </c>
      <c r="C17" s="67">
        <v>1.6</v>
      </c>
    </row>
    <row r="18" spans="1:3" ht="15.75" thickBot="1" x14ac:dyDescent="0.3">
      <c r="A18" s="26" t="s">
        <v>9</v>
      </c>
      <c r="B18" s="33">
        <f>B12*B16*3.78*B17</f>
        <v>25382.155109827938</v>
      </c>
      <c r="C18" s="34">
        <f>C12*C16*3.78*C17</f>
        <v>40265.227611761627</v>
      </c>
    </row>
    <row r="19" spans="1:3" ht="18.75" x14ac:dyDescent="0.3">
      <c r="A19" s="23" t="s">
        <v>46</v>
      </c>
      <c r="B19" s="24"/>
      <c r="C19" s="25"/>
    </row>
    <row r="20" spans="1:3" x14ac:dyDescent="0.25">
      <c r="A20" s="18" t="s">
        <v>36</v>
      </c>
      <c r="B20" s="66">
        <v>25</v>
      </c>
      <c r="C20" s="67">
        <v>25</v>
      </c>
    </row>
    <row r="21" spans="1:3" ht="15.75" thickBot="1" x14ac:dyDescent="0.3">
      <c r="A21" s="26" t="s">
        <v>37</v>
      </c>
      <c r="B21" s="33">
        <f>B12*B20</f>
        <v>4561.7227236146946</v>
      </c>
      <c r="C21" s="34">
        <f>C12*C20</f>
        <v>5944.2949870916045</v>
      </c>
    </row>
    <row r="22" spans="1:3" ht="18.75" x14ac:dyDescent="0.3">
      <c r="A22" s="23" t="s">
        <v>53</v>
      </c>
      <c r="B22" s="24"/>
      <c r="C22" s="25"/>
    </row>
    <row r="23" spans="1:3" x14ac:dyDescent="0.25">
      <c r="A23" s="18" t="s">
        <v>54</v>
      </c>
      <c r="B23" s="66">
        <v>9600</v>
      </c>
      <c r="C23" s="67">
        <v>4800</v>
      </c>
    </row>
    <row r="24" spans="1:3" x14ac:dyDescent="0.25">
      <c r="A24" s="18" t="s">
        <v>55</v>
      </c>
      <c r="B24" s="66">
        <v>0</v>
      </c>
      <c r="C24" s="67">
        <v>0</v>
      </c>
    </row>
    <row r="25" spans="1:3" ht="15.75" thickBot="1" x14ac:dyDescent="0.3">
      <c r="A25" s="26" t="s">
        <v>56</v>
      </c>
      <c r="B25" s="33">
        <f>B23+B24</f>
        <v>9600</v>
      </c>
      <c r="C25" s="34">
        <f>C23+C24</f>
        <v>4800</v>
      </c>
    </row>
    <row r="26" spans="1:3" x14ac:dyDescent="0.25">
      <c r="A26" s="3"/>
      <c r="B26" s="7"/>
      <c r="C26" s="8"/>
    </row>
    <row r="27" spans="1:3" x14ac:dyDescent="0.25">
      <c r="A27" s="35" t="s">
        <v>35</v>
      </c>
      <c r="B27" s="36">
        <f>B5+B14+B18+B21+B25</f>
        <v>156658.14690679315</v>
      </c>
      <c r="C27" s="37">
        <f>C5+C14+C18+C21+C25</f>
        <v>160341.13853689292</v>
      </c>
    </row>
    <row r="28" spans="1:3" x14ac:dyDescent="0.25">
      <c r="A28" s="35" t="s">
        <v>47</v>
      </c>
      <c r="B28" s="38">
        <f>B27-$B$27</f>
        <v>0</v>
      </c>
      <c r="C28" s="39">
        <f>C27-$B$27</f>
        <v>3682.991630099772</v>
      </c>
    </row>
    <row r="29" spans="1:3" x14ac:dyDescent="0.25">
      <c r="A29" s="35" t="s">
        <v>57</v>
      </c>
      <c r="B29" s="38"/>
      <c r="C29" s="40">
        <f>C28/B27</f>
        <v>2.3509735706825644E-2</v>
      </c>
    </row>
    <row r="30" spans="1:3" ht="15.75" thickBot="1" x14ac:dyDescent="0.3">
      <c r="A30" s="41"/>
      <c r="B30" s="42"/>
      <c r="C30" s="43"/>
    </row>
    <row r="31" spans="1:3" ht="19.5" thickBot="1" x14ac:dyDescent="0.35">
      <c r="A31" s="4" t="s">
        <v>50</v>
      </c>
      <c r="B31" s="5"/>
      <c r="C31" s="6"/>
    </row>
    <row r="32" spans="1:3" x14ac:dyDescent="0.25">
      <c r="A32" s="44" t="s">
        <v>51</v>
      </c>
      <c r="B32" s="45" t="str">
        <f>C32</f>
        <v>Durum</v>
      </c>
      <c r="C32" s="78" t="s">
        <v>38</v>
      </c>
    </row>
    <row r="33" spans="1:3" x14ac:dyDescent="0.25">
      <c r="A33" s="59" t="s">
        <v>65</v>
      </c>
      <c r="B33" s="60">
        <f>C33+B35</f>
        <v>61.8</v>
      </c>
      <c r="C33" s="70">
        <v>60</v>
      </c>
    </row>
    <row r="34" spans="1:3" x14ac:dyDescent="0.25">
      <c r="A34" s="59" t="s">
        <v>66</v>
      </c>
      <c r="B34" s="71">
        <v>0.03</v>
      </c>
      <c r="C34" s="61">
        <v>0</v>
      </c>
    </row>
    <row r="35" spans="1:3" x14ac:dyDescent="0.25">
      <c r="A35" s="18" t="s">
        <v>39</v>
      </c>
      <c r="B35" s="73">
        <f>C33*B34</f>
        <v>1.7999999999999998</v>
      </c>
      <c r="C35" s="74">
        <v>0</v>
      </c>
    </row>
    <row r="36" spans="1:3" x14ac:dyDescent="0.25">
      <c r="A36" s="18" t="s">
        <v>40</v>
      </c>
      <c r="B36" s="75">
        <f>C36</f>
        <v>14</v>
      </c>
      <c r="C36" s="67">
        <v>14</v>
      </c>
    </row>
    <row r="37" spans="1:3" x14ac:dyDescent="0.25">
      <c r="A37" s="18" t="s">
        <v>48</v>
      </c>
      <c r="B37" s="73">
        <f>C37</f>
        <v>4000</v>
      </c>
      <c r="C37" s="76">
        <v>4000</v>
      </c>
    </row>
    <row r="38" spans="1:3" x14ac:dyDescent="0.25">
      <c r="A38" s="18" t="str">
        <f>CONCATENATE(B32," Crop Value Advantage")</f>
        <v>Durum Crop Value Advantage</v>
      </c>
      <c r="B38" s="31">
        <f>B35*B36*B37</f>
        <v>100799.99999999999</v>
      </c>
      <c r="C38" s="32">
        <f>C35*C36*C7</f>
        <v>0</v>
      </c>
    </row>
    <row r="39" spans="1:3" x14ac:dyDescent="0.25">
      <c r="A39" s="18"/>
      <c r="B39" s="19"/>
      <c r="C39" s="20"/>
    </row>
    <row r="40" spans="1:3" x14ac:dyDescent="0.25">
      <c r="A40" s="18" t="s">
        <v>52</v>
      </c>
      <c r="B40" s="19" t="str">
        <f>C40</f>
        <v>Canola</v>
      </c>
      <c r="C40" s="76" t="s">
        <v>49</v>
      </c>
    </row>
    <row r="41" spans="1:3" x14ac:dyDescent="0.25">
      <c r="A41" s="59" t="s">
        <v>65</v>
      </c>
      <c r="B41" s="60">
        <f>C41+B43</f>
        <v>46.35</v>
      </c>
      <c r="C41" s="70">
        <v>45</v>
      </c>
    </row>
    <row r="42" spans="1:3" x14ac:dyDescent="0.25">
      <c r="A42" s="59" t="s">
        <v>66</v>
      </c>
      <c r="B42" s="71">
        <v>0.03</v>
      </c>
      <c r="C42" s="61">
        <v>0</v>
      </c>
    </row>
    <row r="43" spans="1:3" x14ac:dyDescent="0.25">
      <c r="A43" s="18" t="s">
        <v>39</v>
      </c>
      <c r="B43" s="73">
        <f>C41*B42</f>
        <v>1.3499999999999999</v>
      </c>
      <c r="C43" s="74">
        <v>0</v>
      </c>
    </row>
    <row r="44" spans="1:3" x14ac:dyDescent="0.25">
      <c r="A44" s="18" t="s">
        <v>40</v>
      </c>
      <c r="B44" s="75">
        <f>C44</f>
        <v>18.82</v>
      </c>
      <c r="C44" s="67">
        <v>18.82</v>
      </c>
    </row>
    <row r="45" spans="1:3" x14ac:dyDescent="0.25">
      <c r="A45" s="18" t="s">
        <v>48</v>
      </c>
      <c r="B45" s="73">
        <f>C45</f>
        <v>4000</v>
      </c>
      <c r="C45" s="76">
        <v>4000</v>
      </c>
    </row>
    <row r="46" spans="1:3" ht="15.75" thickBot="1" x14ac:dyDescent="0.3">
      <c r="A46" s="18" t="str">
        <f>CONCATENATE(B40," Crop Value Advantage")</f>
        <v>Canola Crop Value Advantage</v>
      </c>
      <c r="B46" s="77">
        <f>B43*B44*B45</f>
        <v>101627.99999999999</v>
      </c>
      <c r="C46" s="34">
        <f>C43*C44*C14</f>
        <v>0</v>
      </c>
    </row>
    <row r="47" spans="1:3" ht="21" x14ac:dyDescent="0.35">
      <c r="A47" s="46" t="s">
        <v>58</v>
      </c>
      <c r="B47" s="47"/>
      <c r="C47" s="48"/>
    </row>
    <row r="48" spans="1:3" ht="15.75" x14ac:dyDescent="0.25">
      <c r="A48" s="18" t="s">
        <v>62</v>
      </c>
      <c r="B48" s="49">
        <f>B27-B38-B46</f>
        <v>-45769.853093206824</v>
      </c>
      <c r="C48" s="50">
        <f>C27-C38</f>
        <v>160341.13853689292</v>
      </c>
    </row>
    <row r="49" spans="1:3" ht="16.5" thickBot="1" x14ac:dyDescent="0.3">
      <c r="A49" s="51" t="s">
        <v>41</v>
      </c>
      <c r="B49" s="62">
        <f>B48/B7</f>
        <v>-5.7212316366508533</v>
      </c>
      <c r="C49" s="63">
        <f>C48/C7</f>
        <v>20.042642317111614</v>
      </c>
    </row>
    <row r="50" spans="1:3" ht="15.75" thickTop="1" x14ac:dyDescent="0.25"/>
  </sheetData>
  <sheetProtection algorithmName="SHA-512" hashValue="EXcM9NIyIfBGDm7EwsVL0DjNydZEHkpzER+EoNKvecaiH2qntx9DiRmILoD94PEJMMeqrqqhIi6XFVBcHvNm9A==" saltValue="mW9fsca50ippld/Bu/O74A==" spinCount="100000" sheet="1" objects="1" scenarios="1" selectLockedCells="1"/>
  <mergeCells count="8">
    <mergeCell ref="A47:C47"/>
    <mergeCell ref="A22:C22"/>
    <mergeCell ref="A1:C1"/>
    <mergeCell ref="A6:C6"/>
    <mergeCell ref="A10:C10"/>
    <mergeCell ref="A15:C15"/>
    <mergeCell ref="A19:C19"/>
    <mergeCell ref="A31:C31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24E60-AD0E-465E-A022-2DADC1FBF302}">
  <dimension ref="A1:D17"/>
  <sheetViews>
    <sheetView workbookViewId="0">
      <selection activeCell="B2" sqref="B2"/>
    </sheetView>
  </sheetViews>
  <sheetFormatPr defaultRowHeight="15" x14ac:dyDescent="0.25"/>
  <cols>
    <col min="1" max="1" width="16.7109375" customWidth="1"/>
    <col min="2" max="2" width="12.140625" customWidth="1"/>
    <col min="3" max="3" width="11.42578125" customWidth="1"/>
  </cols>
  <sheetData>
    <row r="1" spans="1:4" ht="18.75" customHeight="1" thickTop="1" x14ac:dyDescent="0.25">
      <c r="A1" s="52" t="s">
        <v>11</v>
      </c>
      <c r="B1" s="14" t="s">
        <v>33</v>
      </c>
      <c r="C1" s="14" t="s">
        <v>32</v>
      </c>
      <c r="D1" s="15" t="s">
        <v>64</v>
      </c>
    </row>
    <row r="2" spans="1:4" ht="18.75" customHeight="1" x14ac:dyDescent="0.25">
      <c r="A2" s="16" t="s">
        <v>12</v>
      </c>
      <c r="B2" s="72">
        <v>320</v>
      </c>
      <c r="C2" s="72">
        <v>320</v>
      </c>
      <c r="D2" s="53" t="s">
        <v>13</v>
      </c>
    </row>
    <row r="3" spans="1:4" ht="18.75" customHeight="1" x14ac:dyDescent="0.25">
      <c r="A3" s="16" t="s">
        <v>14</v>
      </c>
      <c r="B3" s="72">
        <v>1</v>
      </c>
      <c r="C3" s="72">
        <v>1</v>
      </c>
      <c r="D3" s="53" t="s">
        <v>15</v>
      </c>
    </row>
    <row r="4" spans="1:4" ht="18.75" customHeight="1" x14ac:dyDescent="0.25">
      <c r="A4" s="16" t="s">
        <v>16</v>
      </c>
      <c r="B4" s="72">
        <v>950</v>
      </c>
      <c r="C4" s="72">
        <v>950</v>
      </c>
      <c r="D4" s="53" t="s">
        <v>19</v>
      </c>
    </row>
    <row r="5" spans="1:4" ht="18.75" customHeight="1" x14ac:dyDescent="0.25">
      <c r="A5" s="16" t="s">
        <v>17</v>
      </c>
      <c r="B5" s="72">
        <v>74</v>
      </c>
      <c r="C5" s="72">
        <v>76</v>
      </c>
      <c r="D5" s="53" t="s">
        <v>18</v>
      </c>
    </row>
    <row r="6" spans="1:4" ht="18.75" customHeight="1" x14ac:dyDescent="0.25">
      <c r="A6" s="16" t="s">
        <v>4</v>
      </c>
      <c r="B6" s="72">
        <v>6</v>
      </c>
      <c r="C6" s="72">
        <v>4.5</v>
      </c>
      <c r="D6" s="53" t="s">
        <v>20</v>
      </c>
    </row>
    <row r="7" spans="1:4" ht="18.75" customHeight="1" x14ac:dyDescent="0.25">
      <c r="A7" s="16" t="s">
        <v>21</v>
      </c>
      <c r="B7" s="54">
        <f>ROUNDUP(B2/640*(1/B3)*5280/B5,0)</f>
        <v>36</v>
      </c>
      <c r="C7" s="54">
        <f>ROUNDUP(C2/640*(1/C3)*5280/C5,0)</f>
        <v>35</v>
      </c>
      <c r="D7" s="53"/>
    </row>
    <row r="8" spans="1:4" ht="18.75" customHeight="1" x14ac:dyDescent="0.25">
      <c r="A8" s="16" t="s">
        <v>22</v>
      </c>
      <c r="B8" s="72">
        <v>2</v>
      </c>
      <c r="C8" s="72">
        <v>3</v>
      </c>
      <c r="D8" s="53"/>
    </row>
    <row r="9" spans="1:4" ht="18.75" customHeight="1" x14ac:dyDescent="0.25">
      <c r="A9" s="16" t="s">
        <v>23</v>
      </c>
      <c r="B9" s="55">
        <f>B5*(B8-1)*2+PI()*B5/2</f>
        <v>264.23892818282235</v>
      </c>
      <c r="C9" s="55">
        <f>C5*(C8-1)*2+PI()*C5/2</f>
        <v>423.38052083641213</v>
      </c>
      <c r="D9" s="53" t="s">
        <v>18</v>
      </c>
    </row>
    <row r="10" spans="1:4" ht="18.75" customHeight="1" x14ac:dyDescent="0.25">
      <c r="A10" s="16" t="s">
        <v>23</v>
      </c>
      <c r="B10" s="55">
        <f>B9/5280</f>
        <v>5.0045251549776959E-2</v>
      </c>
      <c r="C10" s="55">
        <f>C9/5280</f>
        <v>8.0185704703865934E-2</v>
      </c>
      <c r="D10" s="53" t="s">
        <v>15</v>
      </c>
    </row>
    <row r="11" spans="1:4" ht="18.75" customHeight="1" x14ac:dyDescent="0.25">
      <c r="A11" s="16" t="s">
        <v>24</v>
      </c>
      <c r="B11" s="55">
        <f>B10*B7/B6</f>
        <v>0.30027150929866175</v>
      </c>
      <c r="C11" s="55">
        <f>C10*C7/C6</f>
        <v>0.62366659214117948</v>
      </c>
      <c r="D11" s="53" t="s">
        <v>25</v>
      </c>
    </row>
    <row r="12" spans="1:4" ht="18.75" customHeight="1" x14ac:dyDescent="0.25">
      <c r="A12" s="16" t="s">
        <v>26</v>
      </c>
      <c r="B12" s="55">
        <f>(B7*(B3-B5*2/5280)+B8*B2/640/B3)/B6</f>
        <v>5.998484848484849</v>
      </c>
      <c r="C12" s="55">
        <f>(C7*(C3-C5*2/5280)+C8*C2/640/C3)/C6</f>
        <v>7.8872053872053876</v>
      </c>
      <c r="D12" s="53" t="s">
        <v>25</v>
      </c>
    </row>
    <row r="13" spans="1:4" ht="18.75" customHeight="1" x14ac:dyDescent="0.25">
      <c r="A13" s="16" t="s">
        <v>27</v>
      </c>
      <c r="B13" s="72">
        <v>30</v>
      </c>
      <c r="C13" s="72">
        <v>30</v>
      </c>
      <c r="D13" s="53" t="s">
        <v>28</v>
      </c>
    </row>
    <row r="14" spans="1:4" ht="18.75" customHeight="1" x14ac:dyDescent="0.25">
      <c r="A14" s="16" t="s">
        <v>29</v>
      </c>
      <c r="B14" s="72">
        <v>2</v>
      </c>
      <c r="C14" s="72">
        <v>2</v>
      </c>
      <c r="D14" s="53"/>
    </row>
    <row r="15" spans="1:4" ht="18.75" customHeight="1" x14ac:dyDescent="0.25">
      <c r="A15" s="16" t="s">
        <v>30</v>
      </c>
      <c r="B15" s="56">
        <f>B11+B12+B13/60*B14</f>
        <v>7.2987563577835104</v>
      </c>
      <c r="C15" s="56">
        <f>C11+C12+C13/60*C14</f>
        <v>9.5108719793465664</v>
      </c>
      <c r="D15" s="53"/>
    </row>
    <row r="16" spans="1:4" ht="18.75" customHeight="1" thickBot="1" x14ac:dyDescent="0.3">
      <c r="A16" s="17" t="s">
        <v>31</v>
      </c>
      <c r="B16" s="58">
        <f>B2/B15</f>
        <v>43.843085631807241</v>
      </c>
      <c r="C16" s="58">
        <f>C2/C15</f>
        <v>33.645705745477315</v>
      </c>
      <c r="D16" s="57"/>
    </row>
    <row r="17" ht="15.75" thickTop="1" x14ac:dyDescent="0.25"/>
  </sheetData>
  <sheetProtection algorithmName="SHA-512" hashValue="dhPdzoXdKG5PyQ6dIZFOLBj5LAc+b3xVIQ4XAMliOH20YWOeSFHSYCnICUzBS4eyuKgvVQGSLo/bVXPYfvJ4Kw==" saltValue="RQIUULMOtAUVQGDzafzs+A==" spinCount="100000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Costs</vt:lpstr>
      <vt:lpstr>Productivity</vt:lpstr>
      <vt:lpstr>Costs!Print_Area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Parson</dc:creator>
  <cp:lastModifiedBy>Ken Parson</cp:lastModifiedBy>
  <cp:lastPrinted>2022-07-17T20:50:51Z</cp:lastPrinted>
  <dcterms:created xsi:type="dcterms:W3CDTF">2022-07-15T15:08:43Z</dcterms:created>
  <dcterms:modified xsi:type="dcterms:W3CDTF">2022-07-17T20:54:39Z</dcterms:modified>
</cp:coreProperties>
</file>